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1c\Общая\Ирина Геннадьевна\Закупки по 223-ФЗ\2020\20г. Запрос предложений\Гидрант пожарный\"/>
    </mc:Choice>
  </mc:AlternateContent>
  <bookViews>
    <workbookView xWindow="0" yWindow="0" windowWidth="2010" windowHeight="13260"/>
  </bookViews>
  <sheets>
    <sheet name="Расчет цены" sheetId="2" r:id="rId1"/>
  </sheets>
  <definedNames>
    <definedName name="_xlnm.Print_Area" localSheetId="0">'Расчет цены'!$A$1:$R$25</definedName>
  </definedNames>
  <calcPr calcId="162913"/>
</workbook>
</file>

<file path=xl/calcChain.xml><?xml version="1.0" encoding="utf-8"?>
<calcChain xmlns="http://schemas.openxmlformats.org/spreadsheetml/2006/main">
  <c r="O16" i="2" l="1"/>
  <c r="P16" i="2" s="1"/>
  <c r="Q16" i="2" s="1"/>
  <c r="R16" i="2" s="1"/>
  <c r="L16" i="2"/>
  <c r="M16" i="2" s="1"/>
  <c r="N16" i="2" s="1"/>
  <c r="O15" i="2"/>
  <c r="P15" i="2" s="1"/>
  <c r="Q15" i="2" s="1"/>
  <c r="R15" i="2" s="1"/>
  <c r="L15" i="2"/>
  <c r="M15" i="2" s="1"/>
  <c r="N15" i="2" s="1"/>
  <c r="O14" i="2"/>
  <c r="P14" i="2" s="1"/>
  <c r="Q14" i="2" s="1"/>
  <c r="R14" i="2" s="1"/>
  <c r="L14" i="2"/>
  <c r="M14" i="2" s="1"/>
  <c r="N14" i="2" s="1"/>
  <c r="O13" i="2"/>
  <c r="P13" i="2" s="1"/>
  <c r="Q13" i="2" s="1"/>
  <c r="R13" i="2" s="1"/>
  <c r="L13" i="2"/>
  <c r="M13" i="2" s="1"/>
  <c r="N13" i="2" s="1"/>
  <c r="O12" i="2"/>
  <c r="P12" i="2" s="1"/>
  <c r="Q12" i="2" s="1"/>
  <c r="R12" i="2" s="1"/>
  <c r="L12" i="2"/>
  <c r="M12" i="2" s="1"/>
  <c r="N12" i="2" s="1"/>
  <c r="O11" i="2"/>
  <c r="P11" i="2" s="1"/>
  <c r="Q11" i="2" s="1"/>
  <c r="R11" i="2" s="1"/>
  <c r="L11" i="2"/>
  <c r="M11" i="2" s="1"/>
  <c r="N11" i="2" s="1"/>
  <c r="L10" i="2" l="1"/>
  <c r="M10" i="2" s="1"/>
  <c r="N10" i="2" s="1"/>
  <c r="O10" i="2"/>
  <c r="P10" i="2" s="1"/>
  <c r="Q10" i="2" s="1"/>
  <c r="R10" i="2" s="1"/>
  <c r="O9" i="2" l="1"/>
  <c r="P9" i="2" s="1"/>
  <c r="Q9" i="2" s="1"/>
  <c r="R9" i="2" s="1"/>
  <c r="R17" i="2" s="1"/>
  <c r="L9" i="2"/>
  <c r="M9" i="2" s="1"/>
  <c r="N9" i="2" s="1"/>
  <c r="L21" i="2" l="1"/>
</calcChain>
</file>

<file path=xl/sharedStrings.xml><?xml version="1.0" encoding="utf-8"?>
<sst xmlns="http://schemas.openxmlformats.org/spreadsheetml/2006/main" count="51" uniqueCount="40">
  <si>
    <t>№</t>
  </si>
  <si>
    <t>Ед. изм</t>
  </si>
  <si>
    <t>Кол-во</t>
  </si>
  <si>
    <t>Коммерческие предложения (руб./ед.изм.)</t>
  </si>
  <si>
    <t>Среднее квадратичное отклонение</t>
  </si>
  <si>
    <r>
      <t xml:space="preserve">коэффициент вариации цен V (%)           </t>
    </r>
    <r>
      <rPr>
        <i/>
        <sz val="10"/>
        <color indexed="8"/>
        <rFont val="Times New Roman"/>
        <family val="1"/>
        <charset val="204"/>
      </rPr>
      <t xml:space="preserve">         (не должен превышать 33%)</t>
    </r>
  </si>
  <si>
    <t>Цена за единицу изм. (руб.)</t>
  </si>
  <si>
    <t>Цена за единицу изм. с округлением (вниз) до сотых долей после запятой (руб.)</t>
  </si>
  <si>
    <t>рублей</t>
  </si>
  <si>
    <t>Данные реестра контрактов (руб./ед.изм.)</t>
  </si>
  <si>
    <t xml:space="preserve">Номер сведений о контракте №___ от </t>
  </si>
  <si>
    <t>Данные статистики</t>
  </si>
  <si>
    <r>
      <t>Средняя арифметическая цена за единицу     &lt;</t>
    </r>
    <r>
      <rPr>
        <b/>
        <i/>
        <sz val="10"/>
        <color indexed="8"/>
        <rFont val="Times New Roman"/>
        <family val="1"/>
        <charset val="204"/>
      </rPr>
      <t>ц</t>
    </r>
    <r>
      <rPr>
        <b/>
        <sz val="10"/>
        <color indexed="8"/>
        <rFont val="Times New Roman"/>
        <family val="1"/>
        <charset val="204"/>
      </rPr>
      <t xml:space="preserve">&gt; </t>
    </r>
  </si>
  <si>
    <t>ИТОГО:</t>
  </si>
  <si>
    <t>Наименование</t>
  </si>
  <si>
    <t>Расчет начальной (максимальной) цены договора выполнен в соответствии с Методическими рекомендациями по применению методов определения начальной (максимальной) цены договора, цены договора, заключаемого с единственным поставщиком (подрядчиком, исполнителем), утв. приказом Министерства экономического развития РФ от 2 октября 2013 г. N 567, методом сопоставимых рыночных цен (анализа рынка) (для облегчения проведения процедуры расчета произведено округление средней цены за 1 единицу товара и цены договора). Расчет произведен с помощью табличного редактора Microsoft Excel.</t>
  </si>
  <si>
    <t xml:space="preserve">Обоснование начальной (максимальной) цены договора (Н(М)ЦД)
</t>
  </si>
  <si>
    <t>Оценка однородности совокупности значений выявленных цен, используемых в расчете Н(М)ЦД</t>
  </si>
  <si>
    <t>Н(М)ЦД,  определяемая методом сопоставимых рыночных цен (анализа рынка)*</t>
  </si>
  <si>
    <r>
      <rPr>
        <b/>
        <sz val="10"/>
        <color indexed="8"/>
        <rFont val="Times New Roman"/>
        <family val="1"/>
        <charset val="204"/>
      </rPr>
      <t>Расчет Н(М)ЦД по формуле</t>
    </r>
    <r>
      <rPr>
        <sz val="10"/>
        <color indexed="8"/>
        <rFont val="Times New Roman"/>
        <family val="1"/>
        <charset val="204"/>
      </rPr>
      <t xml:space="preserve">            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</si>
  <si>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>Н(М)ЦД договора с учетом округления цены за единицу (руб.)</t>
  </si>
  <si>
    <t>В результате проведенного расчета Н(М)ЦД договора составила:</t>
  </si>
  <si>
    <t xml:space="preserve">Исполнитель: </t>
  </si>
  <si>
    <t>шт</t>
  </si>
  <si>
    <t xml:space="preserve">Приложение № 2 к информационной карте закупки </t>
  </si>
  <si>
    <t xml:space="preserve">Н(М)ЦД без НДС: </t>
  </si>
  <si>
    <t xml:space="preserve">Поставка гидрантов пожарных для вертикальной установки </t>
  </si>
  <si>
    <t>Гидрант пожарный DN125 H=1250 мм</t>
  </si>
  <si>
    <t>Гидрант пожарный DN125 H=1500 мм</t>
  </si>
  <si>
    <t>Гидрант пожарный DN125 H=1750 мм</t>
  </si>
  <si>
    <t>Гидрант пожарный DN125 H=2000 мм</t>
  </si>
  <si>
    <t>Гидрант пожарный DN125 H=2250 мм</t>
  </si>
  <si>
    <t>Гидрант пожарный DN125 H=2500 мм</t>
  </si>
  <si>
    <t>Гидрант пожарный DN125 H=2750 мм</t>
  </si>
  <si>
    <t>Гидрант пожарный DN125 H=3000 мм</t>
  </si>
  <si>
    <t xml:space="preserve">НДС 20% </t>
  </si>
  <si>
    <t>Поставщик №1 исх.ТС00-16478  от 18.05.2020г.</t>
  </si>
  <si>
    <t>Дата 25.05.2020г.</t>
  </si>
  <si>
    <t>Поставщик № 2 исх. №К19-000978 от 12.05.20г.</t>
  </si>
  <si>
    <t>Поставщик №3 исх.б/н от 06.05.2020г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</si>
</sst>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₽_-;\-* #,##0.00\ _₽_-;_-* &quot;-&quot;??\ _₽_-;_-@_-"/>
    <numFmt numFmtId="165" formatCode="0.0000"/>
    <numFmt numFmtId="166" formatCode="0.00000"/>
    <numFmt numFmtId="167" formatCode="0.000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</font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1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1" fillId="0" borderId="0"/>
    <xf numFmtId="0" fontId="17" fillId="0" borderId="0"/>
    <xf numFmtId="164" fontId="18" fillId="0" borderId="0" applyFont="0" applyFill="0" applyBorder="0" applyAlignment="0" applyProtection="0"/>
  </cellStyleXfs>
  <cellXfs count="89">
    <xf numFmtId="0" fontId="0" fillId="0" borderId="0" xfId="0"/>
    <xf numFmtId="0" fontId="7" fillId="0" borderId="0" xfId="0" applyFont="1" applyAlignment="1">
      <alignment horizontal="center" vertical="top"/>
    </xf>
    <xf numFmtId="0" fontId="7" fillId="0" borderId="0" xfId="0" applyFont="1"/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7" fillId="0" borderId="0" xfId="0" applyFont="1" applyAlignment="1">
      <alignment vertical="center"/>
    </xf>
    <xf numFmtId="0" fontId="5" fillId="0" borderId="0" xfId="0" applyFont="1" applyFill="1" applyAlignment="1" applyProtection="1">
      <alignment vertical="center"/>
      <protection locked="0"/>
    </xf>
    <xf numFmtId="0" fontId="6" fillId="0" borderId="0" xfId="0" applyFont="1"/>
    <xf numFmtId="0" fontId="6" fillId="0" borderId="0" xfId="0" applyFont="1" applyAlignment="1" applyProtection="1">
      <alignment wrapText="1"/>
      <protection locked="0"/>
    </xf>
    <xf numFmtId="165" fontId="6" fillId="0" borderId="0" xfId="0" applyNumberFormat="1" applyFont="1" applyFill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2" fillId="0" borderId="4" xfId="0" applyFont="1" applyFill="1" applyBorder="1" applyAlignment="1">
      <alignment horizontal="center" vertical="top" wrapText="1"/>
    </xf>
    <xf numFmtId="0" fontId="11" fillId="0" borderId="0" xfId="0" applyFont="1" applyBorder="1" applyAlignment="1">
      <alignment horizontal="justify" wrapText="1"/>
    </xf>
    <xf numFmtId="0" fontId="2" fillId="0" borderId="0" xfId="0" applyFont="1" applyFill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166" fontId="3" fillId="0" borderId="0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2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4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13" fillId="0" borderId="0" xfId="0" applyFont="1" applyAlignment="1" applyProtection="1">
      <alignment horizontal="center" wrapText="1"/>
      <protection locked="0"/>
    </xf>
    <xf numFmtId="0" fontId="9" fillId="0" borderId="0" xfId="0" applyFont="1" applyBorder="1" applyAlignment="1">
      <alignment horizontal="right" vertical="center"/>
    </xf>
    <xf numFmtId="0" fontId="13" fillId="0" borderId="0" xfId="0" applyFont="1" applyAlignment="1" applyProtection="1">
      <alignment wrapText="1"/>
      <protection locked="0"/>
    </xf>
    <xf numFmtId="4" fontId="9" fillId="0" borderId="0" xfId="0" applyNumberFormat="1" applyFont="1" applyBorder="1" applyAlignment="1">
      <alignment horizontal="center" vertical="center"/>
    </xf>
    <xf numFmtId="0" fontId="15" fillId="0" borderId="0" xfId="0" applyFont="1" applyFill="1" applyAlignment="1" applyProtection="1">
      <alignment vertical="center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3" fillId="0" borderId="0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top" wrapText="1"/>
    </xf>
    <xf numFmtId="0" fontId="6" fillId="0" borderId="0" xfId="0" applyFont="1" applyAlignment="1" applyProtection="1">
      <alignment horizontal="left" vertical="top" wrapText="1"/>
      <protection locked="0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wrapText="1"/>
    </xf>
    <xf numFmtId="0" fontId="2" fillId="0" borderId="1" xfId="0" applyFont="1" applyBorder="1" applyAlignment="1">
      <alignment horizontal="center" vertical="top" wrapText="1"/>
    </xf>
    <xf numFmtId="0" fontId="7" fillId="0" borderId="0" xfId="0" applyFont="1" applyFill="1"/>
    <xf numFmtId="0" fontId="7" fillId="0" borderId="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0" fontId="13" fillId="0" borderId="0" xfId="0" applyFont="1" applyFill="1" applyAlignment="1" applyProtection="1">
      <alignment wrapText="1"/>
      <protection locked="0"/>
    </xf>
    <xf numFmtId="0" fontId="6" fillId="0" borderId="0" xfId="0" applyFont="1" applyFill="1" applyAlignment="1" applyProtection="1">
      <alignment horizontal="center" wrapText="1"/>
      <protection locked="0"/>
    </xf>
    <xf numFmtId="0" fontId="2" fillId="2" borderId="5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 applyProtection="1">
      <alignment horizontal="center" vertical="center" wrapText="1" readingOrder="1"/>
      <protection locked="0"/>
    </xf>
    <xf numFmtId="49" fontId="20" fillId="2" borderId="1" xfId="3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center" wrapText="1"/>
    </xf>
    <xf numFmtId="166" fontId="3" fillId="2" borderId="1" xfId="0" applyNumberFormat="1" applyFont="1" applyFill="1" applyBorder="1" applyAlignment="1">
      <alignment horizontal="center" vertical="center" wrapText="1"/>
    </xf>
    <xf numFmtId="167" fontId="7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167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7" fillId="2" borderId="0" xfId="0" applyFont="1" applyFill="1"/>
    <xf numFmtId="0" fontId="9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167" fontId="7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2" fillId="0" borderId="9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9" fillId="0" borderId="0" xfId="0" applyFont="1" applyAlignment="1" applyProtection="1">
      <alignment horizontal="center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center" vertical="center" wrapText="1"/>
    </xf>
  </cellXfs>
  <cellStyles count="4">
    <cellStyle name="Excel Built-in Normal" xfId="1"/>
    <cellStyle name="Обычный" xfId="0" builtinId="0"/>
    <cellStyle name="Обычный 3" xfId="2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4" Type="http://schemas.openxmlformats.org/officeDocument/2006/relationships/image" Target="../media/image4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7</xdr:row>
      <xdr:rowOff>952500</xdr:rowOff>
    </xdr:from>
    <xdr:to>
      <xdr:col>14</xdr:col>
      <xdr:colOff>0</xdr:colOff>
      <xdr:row>7</xdr:row>
      <xdr:rowOff>1304925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19925" y="2181225"/>
          <a:ext cx="9334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19050</xdr:colOff>
      <xdr:row>7</xdr:row>
      <xdr:rowOff>923925</xdr:rowOff>
    </xdr:from>
    <xdr:to>
      <xdr:col>12</xdr:col>
      <xdr:colOff>1019175</xdr:colOff>
      <xdr:row>7</xdr:row>
      <xdr:rowOff>1362075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991225" y="2152650"/>
          <a:ext cx="100012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19050</xdr:colOff>
      <xdr:row>7</xdr:row>
      <xdr:rowOff>1600200</xdr:rowOff>
    </xdr:from>
    <xdr:to>
      <xdr:col>14</xdr:col>
      <xdr:colOff>1504950</xdr:colOff>
      <xdr:row>7</xdr:row>
      <xdr:rowOff>1962150</xdr:rowOff>
    </xdr:to>
    <xdr:pic>
      <xdr:nvPicPr>
        <xdr:cNvPr id="102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972425" y="2828925"/>
          <a:ext cx="14859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266700</xdr:colOff>
      <xdr:row>7</xdr:row>
      <xdr:rowOff>1400175</xdr:rowOff>
    </xdr:from>
    <xdr:to>
      <xdr:col>14</xdr:col>
      <xdr:colOff>419100</xdr:colOff>
      <xdr:row>7</xdr:row>
      <xdr:rowOff>1628775</xdr:rowOff>
    </xdr:to>
    <xdr:pic>
      <xdr:nvPicPr>
        <xdr:cNvPr id="102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220075" y="2628900"/>
          <a:ext cx="152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5"/>
  <sheetViews>
    <sheetView tabSelected="1" zoomScale="70" zoomScaleNormal="70" workbookViewId="0">
      <selection activeCell="F5" sqref="F5:O5"/>
    </sheetView>
  </sheetViews>
  <sheetFormatPr defaultColWidth="9.140625" defaultRowHeight="12.75" x14ac:dyDescent="0.2"/>
  <cols>
    <col min="1" max="1" width="4.140625" style="2" customWidth="1"/>
    <col min="2" max="2" width="26.28515625" style="34" customWidth="1"/>
    <col min="3" max="3" width="5" style="2" customWidth="1"/>
    <col min="4" max="4" width="5.42578125" style="2" customWidth="1"/>
    <col min="5" max="5" width="11.5703125" style="2" customWidth="1"/>
    <col min="6" max="6" width="9.85546875" style="2" customWidth="1"/>
    <col min="7" max="7" width="11.7109375" style="2" customWidth="1"/>
    <col min="8" max="10" width="11.7109375" style="2" hidden="1" customWidth="1"/>
    <col min="11" max="11" width="11.42578125" style="2" hidden="1" customWidth="1"/>
    <col min="12" max="12" width="18.85546875" style="2" customWidth="1"/>
    <col min="13" max="13" width="17" style="2" customWidth="1"/>
    <col min="14" max="14" width="14.28515625" style="36" customWidth="1"/>
    <col min="15" max="15" width="21" style="2" customWidth="1"/>
    <col min="16" max="16" width="11.85546875" style="2" customWidth="1"/>
    <col min="17" max="17" width="16.5703125" style="2" customWidth="1"/>
    <col min="18" max="18" width="14.42578125" style="2" customWidth="1"/>
    <col min="19" max="19" width="6.5703125" style="2" customWidth="1"/>
    <col min="20" max="20" width="4.28515625" style="2" customWidth="1"/>
    <col min="21" max="21" width="8.7109375" style="2" customWidth="1"/>
    <col min="22" max="16384" width="9.140625" style="2"/>
  </cols>
  <sheetData>
    <row r="1" spans="1:18" ht="2.25" customHeight="1" x14ac:dyDescent="0.2"/>
    <row r="2" spans="1:18" ht="63" hidden="1" customHeight="1" x14ac:dyDescent="0.2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</row>
    <row r="3" spans="1:18" ht="52.5" hidden="1" customHeight="1" x14ac:dyDescent="0.2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</row>
    <row r="4" spans="1:18" ht="21.75" customHeight="1" x14ac:dyDescent="0.2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75" t="s">
        <v>24</v>
      </c>
      <c r="N4" s="76"/>
      <c r="O4" s="76"/>
      <c r="P4" s="76"/>
      <c r="Q4" s="56"/>
      <c r="R4" s="56"/>
    </row>
    <row r="5" spans="1:18" ht="33.75" customHeight="1" x14ac:dyDescent="0.3">
      <c r="A5" s="56"/>
      <c r="B5" s="56"/>
      <c r="C5" s="56"/>
      <c r="D5" s="56"/>
      <c r="E5" s="56"/>
      <c r="F5" s="77" t="s">
        <v>26</v>
      </c>
      <c r="G5" s="78"/>
      <c r="H5" s="78"/>
      <c r="I5" s="78"/>
      <c r="J5" s="78"/>
      <c r="K5" s="78"/>
      <c r="L5" s="78"/>
      <c r="M5" s="78"/>
      <c r="N5" s="78"/>
      <c r="O5" s="78"/>
      <c r="P5" s="58"/>
      <c r="Q5" s="56"/>
      <c r="R5" s="56"/>
    </row>
    <row r="6" spans="1:18" ht="36" customHeight="1" x14ac:dyDescent="0.2">
      <c r="A6" s="66" t="s">
        <v>16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</row>
    <row r="7" spans="1:18" ht="39" customHeight="1" x14ac:dyDescent="0.2">
      <c r="A7" s="67" t="s">
        <v>0</v>
      </c>
      <c r="B7" s="68" t="s">
        <v>14</v>
      </c>
      <c r="C7" s="69" t="s">
        <v>1</v>
      </c>
      <c r="D7" s="69" t="s">
        <v>2</v>
      </c>
      <c r="E7" s="71" t="s">
        <v>3</v>
      </c>
      <c r="F7" s="72"/>
      <c r="G7" s="73"/>
      <c r="H7" s="71" t="s">
        <v>9</v>
      </c>
      <c r="I7" s="72"/>
      <c r="J7" s="72"/>
      <c r="K7" s="85" t="s">
        <v>11</v>
      </c>
      <c r="L7" s="74" t="s">
        <v>17</v>
      </c>
      <c r="M7" s="74"/>
      <c r="N7" s="74"/>
      <c r="O7" s="81" t="s">
        <v>18</v>
      </c>
      <c r="P7" s="81"/>
      <c r="Q7" s="81"/>
      <c r="R7" s="81"/>
    </row>
    <row r="8" spans="1:18" ht="156" customHeight="1" x14ac:dyDescent="0.2">
      <c r="A8" s="67"/>
      <c r="B8" s="68"/>
      <c r="C8" s="70"/>
      <c r="D8" s="70"/>
      <c r="E8" s="31" t="s">
        <v>36</v>
      </c>
      <c r="F8" s="31" t="s">
        <v>38</v>
      </c>
      <c r="G8" s="31" t="s">
        <v>39</v>
      </c>
      <c r="H8" s="4" t="s">
        <v>10</v>
      </c>
      <c r="I8" s="4" t="s">
        <v>10</v>
      </c>
      <c r="J8" s="4" t="s">
        <v>10</v>
      </c>
      <c r="K8" s="86"/>
      <c r="L8" s="3" t="s">
        <v>12</v>
      </c>
      <c r="M8" s="3" t="s">
        <v>4</v>
      </c>
      <c r="N8" s="5" t="s">
        <v>5</v>
      </c>
      <c r="O8" s="23" t="s">
        <v>19</v>
      </c>
      <c r="P8" s="6" t="s">
        <v>6</v>
      </c>
      <c r="Q8" s="6" t="s">
        <v>7</v>
      </c>
      <c r="R8" s="35" t="s">
        <v>20</v>
      </c>
    </row>
    <row r="9" spans="1:18" s="54" customFormat="1" ht="33" customHeight="1" x14ac:dyDescent="0.2">
      <c r="A9" s="42">
        <v>1</v>
      </c>
      <c r="B9" s="43" t="s">
        <v>27</v>
      </c>
      <c r="C9" s="44" t="s">
        <v>23</v>
      </c>
      <c r="D9" s="45">
        <v>2</v>
      </c>
      <c r="E9" s="46">
        <v>74177.600000000006</v>
      </c>
      <c r="F9" s="46">
        <v>86600</v>
      </c>
      <c r="G9" s="46">
        <v>88000</v>
      </c>
      <c r="H9" s="47"/>
      <c r="I9" s="47"/>
      <c r="J9" s="47"/>
      <c r="K9" s="48"/>
      <c r="L9" s="49">
        <f t="shared" ref="L9:L10" si="0">(E9+F9+G9)/3</f>
        <v>82925.866666666669</v>
      </c>
      <c r="M9" s="50">
        <f t="shared" ref="M9:M10" si="1">SQRT(((SUM((POWER(E9-L9,2)),(POWER(F9-L9,2)),(POWER(G9-L9,2)))/(COLUMNS(E9:G9)-1))))</f>
        <v>7608.490471396628</v>
      </c>
      <c r="N9" s="50">
        <f t="shared" ref="N9:N10" si="2">M9/L9*100</f>
        <v>9.1750508945298463</v>
      </c>
      <c r="O9" s="51">
        <f t="shared" ref="O9:O10" si="3">((D9/3)*(SUM(E9:G9)))</f>
        <v>165851.73333333334</v>
      </c>
      <c r="P9" s="52">
        <f t="shared" ref="P9:P10" si="4">O9/D9</f>
        <v>82925.866666666669</v>
      </c>
      <c r="Q9" s="51">
        <f t="shared" ref="Q9:Q10" si="5">ROUNDDOWN(P9,2)</f>
        <v>82925.86</v>
      </c>
      <c r="R9" s="53">
        <f t="shared" ref="R9:R10" si="6">Q9*D9</f>
        <v>165851.72</v>
      </c>
    </row>
    <row r="10" spans="1:18" s="54" customFormat="1" ht="33" customHeight="1" x14ac:dyDescent="0.2">
      <c r="A10" s="42">
        <v>2</v>
      </c>
      <c r="B10" s="43" t="s">
        <v>28</v>
      </c>
      <c r="C10" s="44" t="s">
        <v>23</v>
      </c>
      <c r="D10" s="45">
        <v>4</v>
      </c>
      <c r="E10" s="46">
        <v>78674</v>
      </c>
      <c r="F10" s="46">
        <v>88500</v>
      </c>
      <c r="G10" s="46">
        <v>90000</v>
      </c>
      <c r="H10" s="47"/>
      <c r="I10" s="47"/>
      <c r="J10" s="47"/>
      <c r="K10" s="48"/>
      <c r="L10" s="49">
        <f t="shared" si="0"/>
        <v>85724.666666666672</v>
      </c>
      <c r="M10" s="50">
        <f t="shared" si="1"/>
        <v>6151.9448415385959</v>
      </c>
      <c r="N10" s="50">
        <f t="shared" si="2"/>
        <v>7.1763998400366233</v>
      </c>
      <c r="O10" s="51">
        <f t="shared" si="3"/>
        <v>342898.66666666663</v>
      </c>
      <c r="P10" s="52">
        <f t="shared" si="4"/>
        <v>85724.666666666657</v>
      </c>
      <c r="Q10" s="51">
        <f t="shared" si="5"/>
        <v>85724.66</v>
      </c>
      <c r="R10" s="53">
        <f t="shared" si="6"/>
        <v>342898.64</v>
      </c>
    </row>
    <row r="11" spans="1:18" s="54" customFormat="1" ht="33" customHeight="1" x14ac:dyDescent="0.2">
      <c r="A11" s="42">
        <v>3</v>
      </c>
      <c r="B11" s="43" t="s">
        <v>29</v>
      </c>
      <c r="C11" s="44" t="s">
        <v>23</v>
      </c>
      <c r="D11" s="45">
        <v>4</v>
      </c>
      <c r="E11" s="46">
        <v>85080</v>
      </c>
      <c r="F11" s="46">
        <v>90400</v>
      </c>
      <c r="G11" s="46">
        <v>95000</v>
      </c>
      <c r="H11" s="47"/>
      <c r="I11" s="47"/>
      <c r="J11" s="47"/>
      <c r="K11" s="48"/>
      <c r="L11" s="49">
        <f t="shared" ref="L11:L16" si="7">(E11+F11+G11)/3</f>
        <v>90160</v>
      </c>
      <c r="M11" s="50">
        <f t="shared" ref="M11:M16" si="8">SQRT(((SUM((POWER(E11-L11,2)),(POWER(F11-L11,2)),(POWER(G11-L11,2)))/(COLUMNS(E11:G11)-1))))</f>
        <v>4964.3529286302764</v>
      </c>
      <c r="N11" s="57">
        <f t="shared" ref="N11:N16" si="9">M11/L11*100</f>
        <v>5.5061589714177863</v>
      </c>
      <c r="O11" s="51">
        <f t="shared" ref="O11:O16" si="10">((D11/3)*(SUM(E11:G11)))</f>
        <v>360640</v>
      </c>
      <c r="P11" s="52">
        <f t="shared" ref="P11:P16" si="11">O11/D11</f>
        <v>90160</v>
      </c>
      <c r="Q11" s="51">
        <f t="shared" ref="Q11:Q16" si="12">ROUNDDOWN(P11,2)</f>
        <v>90160</v>
      </c>
      <c r="R11" s="53">
        <f t="shared" ref="R11:R16" si="13">Q11*D11</f>
        <v>360640</v>
      </c>
    </row>
    <row r="12" spans="1:18" s="54" customFormat="1" ht="33" customHeight="1" x14ac:dyDescent="0.2">
      <c r="A12" s="42">
        <v>4</v>
      </c>
      <c r="B12" s="43" t="s">
        <v>30</v>
      </c>
      <c r="C12" s="44" t="s">
        <v>23</v>
      </c>
      <c r="D12" s="45">
        <v>4</v>
      </c>
      <c r="E12" s="46">
        <v>88532.96</v>
      </c>
      <c r="F12" s="46">
        <v>92500</v>
      </c>
      <c r="G12" s="46">
        <v>101000</v>
      </c>
      <c r="H12" s="47"/>
      <c r="I12" s="47"/>
      <c r="J12" s="47"/>
      <c r="K12" s="48"/>
      <c r="L12" s="49">
        <f t="shared" si="7"/>
        <v>94010.986666666679</v>
      </c>
      <c r="M12" s="50">
        <f t="shared" si="8"/>
        <v>6369.3863221297315</v>
      </c>
      <c r="N12" s="50">
        <f t="shared" si="9"/>
        <v>6.7751510200755236</v>
      </c>
      <c r="O12" s="51">
        <f t="shared" si="10"/>
        <v>376043.94666666666</v>
      </c>
      <c r="P12" s="52">
        <f t="shared" si="11"/>
        <v>94010.986666666664</v>
      </c>
      <c r="Q12" s="51">
        <f t="shared" si="12"/>
        <v>94010.98</v>
      </c>
      <c r="R12" s="53">
        <f t="shared" si="13"/>
        <v>376043.92</v>
      </c>
    </row>
    <row r="13" spans="1:18" s="54" customFormat="1" ht="33" customHeight="1" x14ac:dyDescent="0.2">
      <c r="A13" s="42">
        <v>5</v>
      </c>
      <c r="B13" s="43" t="s">
        <v>31</v>
      </c>
      <c r="C13" s="44" t="s">
        <v>23</v>
      </c>
      <c r="D13" s="45">
        <v>4</v>
      </c>
      <c r="E13" s="46">
        <v>95354.71</v>
      </c>
      <c r="F13" s="46">
        <v>102200</v>
      </c>
      <c r="G13" s="46">
        <v>109000</v>
      </c>
      <c r="H13" s="47"/>
      <c r="I13" s="47"/>
      <c r="J13" s="47"/>
      <c r="K13" s="48"/>
      <c r="L13" s="49">
        <f t="shared" si="7"/>
        <v>102184.90333333334</v>
      </c>
      <c r="M13" s="50">
        <f t="shared" si="8"/>
        <v>6822.6575268023889</v>
      </c>
      <c r="N13" s="50">
        <f t="shared" si="9"/>
        <v>6.6767764163229355</v>
      </c>
      <c r="O13" s="51">
        <f t="shared" si="10"/>
        <v>408739.61333333334</v>
      </c>
      <c r="P13" s="52">
        <f t="shared" si="11"/>
        <v>102184.90333333334</v>
      </c>
      <c r="Q13" s="51">
        <f t="shared" si="12"/>
        <v>102184.9</v>
      </c>
      <c r="R13" s="53">
        <f t="shared" si="13"/>
        <v>408739.6</v>
      </c>
    </row>
    <row r="14" spans="1:18" s="54" customFormat="1" ht="33" customHeight="1" x14ac:dyDescent="0.2">
      <c r="A14" s="42">
        <v>6</v>
      </c>
      <c r="B14" s="43" t="s">
        <v>32</v>
      </c>
      <c r="C14" s="44" t="s">
        <v>23</v>
      </c>
      <c r="D14" s="45">
        <v>2</v>
      </c>
      <c r="E14" s="46">
        <v>99993.29</v>
      </c>
      <c r="F14" s="46">
        <v>107800</v>
      </c>
      <c r="G14" s="46">
        <v>119000</v>
      </c>
      <c r="H14" s="47"/>
      <c r="I14" s="47"/>
      <c r="J14" s="47"/>
      <c r="K14" s="48"/>
      <c r="L14" s="49">
        <f t="shared" si="7"/>
        <v>108931.09666666666</v>
      </c>
      <c r="M14" s="50">
        <f t="shared" si="8"/>
        <v>9553.7056165675003</v>
      </c>
      <c r="N14" s="50">
        <f t="shared" si="9"/>
        <v>8.7704116720702867</v>
      </c>
      <c r="O14" s="51">
        <f t="shared" si="10"/>
        <v>217862.1933333333</v>
      </c>
      <c r="P14" s="52">
        <f t="shared" si="11"/>
        <v>108931.09666666665</v>
      </c>
      <c r="Q14" s="51">
        <f t="shared" si="12"/>
        <v>108931.09</v>
      </c>
      <c r="R14" s="53">
        <f t="shared" si="13"/>
        <v>217862.18</v>
      </c>
    </row>
    <row r="15" spans="1:18" s="54" customFormat="1" ht="37.5" customHeight="1" x14ac:dyDescent="0.2">
      <c r="A15" s="42">
        <v>7</v>
      </c>
      <c r="B15" s="43" t="s">
        <v>33</v>
      </c>
      <c r="C15" s="44" t="s">
        <v>23</v>
      </c>
      <c r="D15" s="45">
        <v>4</v>
      </c>
      <c r="E15" s="46">
        <v>104666.15</v>
      </c>
      <c r="F15" s="46">
        <v>111500</v>
      </c>
      <c r="G15" s="46">
        <v>122000</v>
      </c>
      <c r="H15" s="47"/>
      <c r="I15" s="47"/>
      <c r="J15" s="47"/>
      <c r="K15" s="48"/>
      <c r="L15" s="49">
        <f t="shared" si="7"/>
        <v>112722.05</v>
      </c>
      <c r="M15" s="50">
        <f t="shared" si="8"/>
        <v>8731.3025149458681</v>
      </c>
      <c r="N15" s="50">
        <f t="shared" si="9"/>
        <v>7.7458691666323203</v>
      </c>
      <c r="O15" s="51">
        <f t="shared" si="10"/>
        <v>450888.2</v>
      </c>
      <c r="P15" s="52">
        <f t="shared" si="11"/>
        <v>112722.05</v>
      </c>
      <c r="Q15" s="51">
        <f t="shared" si="12"/>
        <v>112722.05</v>
      </c>
      <c r="R15" s="53">
        <f t="shared" si="13"/>
        <v>450888.2</v>
      </c>
    </row>
    <row r="16" spans="1:18" s="54" customFormat="1" ht="33" customHeight="1" x14ac:dyDescent="0.2">
      <c r="A16" s="42">
        <v>8</v>
      </c>
      <c r="B16" s="43" t="s">
        <v>34</v>
      </c>
      <c r="C16" s="44" t="s">
        <v>23</v>
      </c>
      <c r="D16" s="45">
        <v>2</v>
      </c>
      <c r="E16" s="46">
        <v>106789.85</v>
      </c>
      <c r="F16" s="46">
        <v>116700</v>
      </c>
      <c r="G16" s="31">
        <v>135000</v>
      </c>
      <c r="H16" s="47"/>
      <c r="I16" s="47"/>
      <c r="J16" s="47"/>
      <c r="K16" s="48"/>
      <c r="L16" s="49">
        <f t="shared" si="7"/>
        <v>119496.61666666665</v>
      </c>
      <c r="M16" s="50">
        <f t="shared" si="8"/>
        <v>14311.496754037757</v>
      </c>
      <c r="N16" s="57">
        <f t="shared" si="9"/>
        <v>11.976486994572726</v>
      </c>
      <c r="O16" s="51">
        <f t="shared" si="10"/>
        <v>238993.23333333331</v>
      </c>
      <c r="P16" s="52">
        <f t="shared" si="11"/>
        <v>119496.61666666665</v>
      </c>
      <c r="Q16" s="51">
        <f t="shared" si="12"/>
        <v>119496.61</v>
      </c>
      <c r="R16" s="53">
        <f t="shared" si="13"/>
        <v>238993.22</v>
      </c>
    </row>
    <row r="17" spans="1:18" s="1" customFormat="1" ht="15" customHeight="1" x14ac:dyDescent="0.2">
      <c r="A17" s="13"/>
      <c r="B17" s="14"/>
      <c r="C17" s="15"/>
      <c r="D17" s="30"/>
      <c r="E17" s="16"/>
      <c r="F17" s="16"/>
      <c r="G17" s="16"/>
      <c r="H17" s="16"/>
      <c r="I17" s="16"/>
      <c r="J17" s="16"/>
      <c r="K17" s="17"/>
      <c r="L17" s="18"/>
      <c r="M17" s="19"/>
      <c r="N17" s="37"/>
      <c r="O17" s="87" t="s">
        <v>13</v>
      </c>
      <c r="P17" s="87"/>
      <c r="Q17" s="88"/>
      <c r="R17" s="22">
        <f>SUM(R9:R16)</f>
        <v>2561917.48</v>
      </c>
    </row>
    <row r="18" spans="1:18" s="1" customFormat="1" ht="15" customHeight="1" x14ac:dyDescent="0.25">
      <c r="A18" s="59"/>
      <c r="B18" s="55" t="s">
        <v>25</v>
      </c>
      <c r="C18" s="15"/>
      <c r="D18" s="30"/>
      <c r="E18" s="62">
        <v>2134931.23</v>
      </c>
      <c r="F18" s="62" t="s">
        <v>8</v>
      </c>
      <c r="G18" s="17"/>
      <c r="H18" s="17"/>
      <c r="I18" s="17"/>
      <c r="J18" s="17"/>
      <c r="K18" s="17"/>
      <c r="L18" s="64"/>
      <c r="M18" s="60"/>
      <c r="N18" s="61"/>
      <c r="O18" s="62"/>
      <c r="P18" s="62"/>
      <c r="Q18" s="62"/>
      <c r="R18" s="63"/>
    </row>
    <row r="19" spans="1:18" s="1" customFormat="1" ht="8.25" customHeight="1" x14ac:dyDescent="0.25">
      <c r="A19" s="59"/>
      <c r="B19" s="55"/>
      <c r="C19" s="15"/>
      <c r="D19" s="30"/>
      <c r="E19" s="17"/>
      <c r="F19" s="17"/>
      <c r="G19" s="17"/>
      <c r="H19" s="17"/>
      <c r="I19" s="17"/>
      <c r="J19" s="17"/>
      <c r="K19" s="17"/>
      <c r="L19" s="18"/>
      <c r="M19" s="60"/>
      <c r="N19" s="61"/>
      <c r="O19" s="62"/>
      <c r="P19" s="62"/>
      <c r="Q19" s="62"/>
      <c r="R19" s="63"/>
    </row>
    <row r="20" spans="1:18" s="1" customFormat="1" ht="15" customHeight="1" x14ac:dyDescent="0.25">
      <c r="A20" s="59"/>
      <c r="B20" s="55" t="s">
        <v>35</v>
      </c>
      <c r="C20" s="15"/>
      <c r="D20" s="30"/>
      <c r="E20" s="62">
        <v>426986.25</v>
      </c>
      <c r="F20" s="62" t="s">
        <v>8</v>
      </c>
      <c r="G20" s="17"/>
      <c r="H20" s="17"/>
      <c r="I20" s="17"/>
      <c r="J20" s="17"/>
      <c r="K20" s="17"/>
      <c r="L20" s="18"/>
      <c r="M20" s="60"/>
      <c r="N20" s="61"/>
      <c r="O20" s="62"/>
      <c r="P20" s="62"/>
      <c r="Q20" s="62"/>
      <c r="R20" s="63"/>
    </row>
    <row r="21" spans="1:18" s="7" customFormat="1" ht="27.75" customHeight="1" x14ac:dyDescent="0.25">
      <c r="A21" s="82" t="s">
        <v>21</v>
      </c>
      <c r="B21" s="82"/>
      <c r="C21" s="82"/>
      <c r="D21" s="82"/>
      <c r="E21" s="82"/>
      <c r="F21" s="82"/>
      <c r="G21" s="82"/>
      <c r="H21" s="82"/>
      <c r="I21" s="82"/>
      <c r="J21" s="82"/>
      <c r="K21" s="25"/>
      <c r="L21" s="27">
        <f>R17</f>
        <v>2561917.48</v>
      </c>
      <c r="M21" s="21" t="s">
        <v>8</v>
      </c>
      <c r="N21" s="38"/>
      <c r="O21" s="21"/>
      <c r="P21" s="21"/>
      <c r="Q21" s="21"/>
      <c r="R21" s="20"/>
    </row>
    <row r="22" spans="1:18" ht="52.5" customHeight="1" x14ac:dyDescent="0.2">
      <c r="A22" s="83" t="s">
        <v>15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</row>
    <row r="23" spans="1:18" ht="18.75" customHeight="1" x14ac:dyDescent="0.2">
      <c r="A23" s="33"/>
      <c r="B23" s="83" t="s">
        <v>22</v>
      </c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39"/>
      <c r="O23" s="33"/>
      <c r="P23" s="33"/>
      <c r="Q23" s="33"/>
      <c r="R23" s="33"/>
    </row>
    <row r="24" spans="1:18" s="8" customFormat="1" ht="33" customHeight="1" x14ac:dyDescent="0.25">
      <c r="A24" s="32"/>
      <c r="B24" s="79" t="s">
        <v>37</v>
      </c>
      <c r="C24" s="79"/>
      <c r="D24" s="79"/>
      <c r="E24" s="79"/>
      <c r="F24" s="79"/>
      <c r="G24" s="28"/>
      <c r="H24" s="28"/>
      <c r="I24" s="28"/>
      <c r="J24" s="28"/>
      <c r="K24" s="28"/>
      <c r="L24" s="29"/>
      <c r="M24" s="29"/>
      <c r="N24" s="41"/>
      <c r="O24" s="12"/>
    </row>
    <row r="25" spans="1:18" s="8" customFormat="1" ht="15.75" x14ac:dyDescent="0.25">
      <c r="A25" s="80"/>
      <c r="B25" s="80"/>
      <c r="C25" s="80"/>
      <c r="D25" s="9"/>
      <c r="E25" s="10"/>
      <c r="F25" s="11"/>
      <c r="L25" s="24"/>
      <c r="M25" s="26"/>
      <c r="N25" s="40"/>
      <c r="O25" s="26"/>
    </row>
  </sheetData>
  <mergeCells count="19">
    <mergeCell ref="B24:F24"/>
    <mergeCell ref="A25:C25"/>
    <mergeCell ref="O7:R7"/>
    <mergeCell ref="A21:J21"/>
    <mergeCell ref="A22:R22"/>
    <mergeCell ref="H7:J7"/>
    <mergeCell ref="K7:K8"/>
    <mergeCell ref="O17:Q17"/>
    <mergeCell ref="B23:M23"/>
    <mergeCell ref="A2:R3"/>
    <mergeCell ref="A6:R6"/>
    <mergeCell ref="A7:A8"/>
    <mergeCell ref="B7:B8"/>
    <mergeCell ref="C7:C8"/>
    <mergeCell ref="D7:D8"/>
    <mergeCell ref="E7:G7"/>
    <mergeCell ref="L7:N7"/>
    <mergeCell ref="M4:P4"/>
    <mergeCell ref="F5:O5"/>
  </mergeCells>
  <phoneticPr fontId="0" type="noConversion"/>
  <pageMargins left="0.51181102362204722" right="0.70866141732283472" top="0.39370078740157483" bottom="0.35433070866141736" header="0.31496062992125984" footer="0.31496062992125984"/>
  <pageSetup paperSize="9" scale="7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Расчет цены</vt:lpstr>
      <vt:lpstr>'Расчет цены'!Область_печати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2020-05-25T06:12:42Z</cp:lastPrinted>
  <dcterms:created xsi:type="dcterms:W3CDTF">2014-01-15T18:15:09Z</dcterms:created>
  <dcterms:modified xsi:type="dcterms:W3CDTF">2020-06-05T12:50:50Z</dcterms:modified>
</cp:coreProperties>
</file>